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ietario\Desktop\"/>
    </mc:Choice>
  </mc:AlternateContent>
  <xr:revisionPtr revIDLastSave="0" documentId="13_ncr:1_{D1368479-EAF0-46B9-8CC3-C6560BFF7665}" xr6:coauthVersionLast="47" xr6:coauthVersionMax="47" xr10:uidLastSave="{00000000-0000-0000-0000-000000000000}"/>
  <bookViews>
    <workbookView xWindow="-120" yWindow="-120" windowWidth="29040" windowHeight="15720" xr2:uid="{0A971BBE-755A-4880-93E6-0AF872FD27AB}"/>
  </bookViews>
  <sheets>
    <sheet name="Hoja2" sheetId="2" r:id="rId1"/>
  </sheets>
  <externalReferences>
    <externalReference r:id="rId2"/>
    <externalReference r:id="rId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2" i="2" l="1"/>
  <c r="P30" i="2"/>
  <c r="P28" i="2"/>
  <c r="P26" i="2"/>
  <c r="P23" i="2"/>
  <c r="O30" i="2"/>
  <c r="N28" i="2"/>
  <c r="M26" i="2"/>
  <c r="L23" i="2"/>
  <c r="K27" i="2"/>
  <c r="K26" i="2" s="1"/>
  <c r="H26" i="2"/>
  <c r="F26" i="2"/>
  <c r="E26" i="2"/>
  <c r="D26" i="2"/>
  <c r="K31" i="2"/>
  <c r="K30" i="2" s="1"/>
  <c r="J30" i="2"/>
  <c r="K29" i="2"/>
  <c r="K28" i="2" s="1"/>
  <c r="I28" i="2"/>
  <c r="I70" i="2"/>
  <c r="I66" i="2"/>
  <c r="D65" i="2"/>
  <c r="D64" i="2"/>
  <c r="D63" i="2"/>
  <c r="D62" i="2"/>
  <c r="D61" i="2"/>
  <c r="D60" i="2"/>
  <c r="D59" i="2"/>
  <c r="D58" i="2"/>
  <c r="D56" i="2"/>
  <c r="D55" i="2"/>
  <c r="D54" i="2"/>
  <c r="D53" i="2"/>
  <c r="D52" i="2"/>
  <c r="D51" i="2"/>
  <c r="D50" i="2"/>
  <c r="H25" i="2"/>
  <c r="F25" i="2"/>
  <c r="E25" i="2"/>
  <c r="D25" i="2"/>
  <c r="E65" i="2" s="1"/>
  <c r="H24" i="2"/>
  <c r="F24" i="2"/>
  <c r="E24" i="2"/>
  <c r="D24" i="2"/>
  <c r="H22" i="2"/>
  <c r="H21" i="2" s="1"/>
  <c r="F22" i="2"/>
  <c r="F21" i="2" s="1"/>
  <c r="E22" i="2"/>
  <c r="E21" i="2" s="1"/>
  <c r="D22" i="2"/>
  <c r="E63" i="2" s="1"/>
  <c r="F63" i="2" s="1"/>
  <c r="D20" i="2"/>
  <c r="E62" i="2" s="1"/>
  <c r="F62" i="2" s="1"/>
  <c r="D19" i="2"/>
  <c r="K19" i="2" s="1"/>
  <c r="D18" i="2"/>
  <c r="K18" i="2" s="1"/>
  <c r="D17" i="2"/>
  <c r="E59" i="2" s="1"/>
  <c r="H16" i="2"/>
  <c r="F16" i="2"/>
  <c r="E16" i="2"/>
  <c r="D16" i="2"/>
  <c r="E58" i="2" s="1"/>
  <c r="H15" i="2"/>
  <c r="F15" i="2"/>
  <c r="E15" i="2"/>
  <c r="D15" i="2"/>
  <c r="E56" i="2" s="1"/>
  <c r="H13" i="2"/>
  <c r="H12" i="2" s="1"/>
  <c r="F13" i="2"/>
  <c r="F12" i="2" s="1"/>
  <c r="E13" i="2"/>
  <c r="E12" i="2" s="1"/>
  <c r="D13" i="2"/>
  <c r="D12" i="2" s="1"/>
  <c r="H11" i="2"/>
  <c r="F11" i="2"/>
  <c r="E11" i="2"/>
  <c r="D11" i="2"/>
  <c r="E57" i="2" s="1"/>
  <c r="F57" i="2" s="1"/>
  <c r="H10" i="2"/>
  <c r="F10" i="2"/>
  <c r="E10" i="2"/>
  <c r="D10" i="2"/>
  <c r="E54" i="2" s="1"/>
  <c r="J9" i="2"/>
  <c r="H8" i="2"/>
  <c r="F8" i="2"/>
  <c r="E8" i="2"/>
  <c r="D8" i="2"/>
  <c r="H7" i="2"/>
  <c r="F7" i="2"/>
  <c r="E7" i="2"/>
  <c r="D7" i="2"/>
  <c r="E52" i="2" s="1"/>
  <c r="I3" i="2"/>
  <c r="I32" i="2" s="1"/>
  <c r="G5" i="2"/>
  <c r="F5" i="2"/>
  <c r="D5" i="2"/>
  <c r="H4" i="2"/>
  <c r="H3" i="2" s="1"/>
  <c r="G4" i="2"/>
  <c r="F4" i="2"/>
  <c r="E4" i="2"/>
  <c r="E3" i="2" s="1"/>
  <c r="D4" i="2"/>
  <c r="E51" i="2" s="1"/>
  <c r="J3" i="2"/>
  <c r="J32" i="2" s="1"/>
  <c r="H6" i="2" l="1"/>
  <c r="F23" i="2"/>
  <c r="E6" i="2"/>
  <c r="H9" i="2"/>
  <c r="H23" i="2"/>
  <c r="F59" i="2"/>
  <c r="E14" i="2"/>
  <c r="F6" i="2"/>
  <c r="K24" i="2"/>
  <c r="F14" i="2"/>
  <c r="D21" i="2"/>
  <c r="F51" i="2"/>
  <c r="F9" i="2"/>
  <c r="D6" i="2"/>
  <c r="G3" i="2"/>
  <c r="G32" i="2" s="1"/>
  <c r="D23" i="2"/>
  <c r="F56" i="2"/>
  <c r="K4" i="2"/>
  <c r="D14" i="2"/>
  <c r="K17" i="2"/>
  <c r="K22" i="2"/>
  <c r="K21" i="2" s="1"/>
  <c r="E50" i="2"/>
  <c r="F50" i="2" s="1"/>
  <c r="E60" i="2"/>
  <c r="F60" i="2" s="1"/>
  <c r="K10" i="2"/>
  <c r="D3" i="2"/>
  <c r="H14" i="2"/>
  <c r="F54" i="2"/>
  <c r="K15" i="2"/>
  <c r="F3" i="2"/>
  <c r="E9" i="2"/>
  <c r="E32" i="2" s="1"/>
  <c r="F58" i="2"/>
  <c r="K13" i="2"/>
  <c r="K12" i="2" s="1"/>
  <c r="E23" i="2"/>
  <c r="E55" i="2"/>
  <c r="F55" i="2" s="1"/>
  <c r="F52" i="2"/>
  <c r="F65" i="2"/>
  <c r="K20" i="2"/>
  <c r="K7" i="2"/>
  <c r="K25" i="2"/>
  <c r="K5" i="2"/>
  <c r="K11" i="2"/>
  <c r="E64" i="2"/>
  <c r="F64" i="2" s="1"/>
  <c r="K16" i="2"/>
  <c r="K8" i="2"/>
  <c r="D9" i="2"/>
  <c r="E61" i="2"/>
  <c r="F61" i="2" s="1"/>
  <c r="E53" i="2"/>
  <c r="F53" i="2" s="1"/>
  <c r="H32" i="2" l="1"/>
  <c r="D32" i="2"/>
  <c r="F32" i="2"/>
  <c r="K3" i="2"/>
  <c r="K23" i="2"/>
  <c r="K9" i="2"/>
  <c r="K14" i="2"/>
  <c r="E66" i="2"/>
  <c r="K6" i="2"/>
  <c r="K32" i="2" l="1"/>
  <c r="K35" i="2"/>
</calcChain>
</file>

<file path=xl/sharedStrings.xml><?xml version="1.0" encoding="utf-8"?>
<sst xmlns="http://schemas.openxmlformats.org/spreadsheetml/2006/main" count="67" uniqueCount="64">
  <si>
    <t>CLAVE DEL PROGRAMA</t>
  </si>
  <si>
    <t>PROGRAMA</t>
  </si>
  <si>
    <t>AREA REPONSABLE DE SU EJECUCIÓN</t>
  </si>
  <si>
    <t>1000           SERVICIOS PERSONALES</t>
  </si>
  <si>
    <t>2000    MATERIALES Y SUMINISTROS</t>
  </si>
  <si>
    <t>3000        SERVICIOS GENERALES</t>
  </si>
  <si>
    <t>4000 TRANSFERENCIAS, ASIGNACIONES, SUBSIDIOS Y OTRAS AYUDAS</t>
  </si>
  <si>
    <t>5000                 BIENES MUEBLES, INMUEBLES E INTANGIBLES</t>
  </si>
  <si>
    <t>6000        INVERSIÓN PUBLICA</t>
  </si>
  <si>
    <t>9000             ADEFAS</t>
  </si>
  <si>
    <t>TOTAL</t>
  </si>
  <si>
    <t>GOBIERNO</t>
  </si>
  <si>
    <t>GOBERNACIÓN Y ADMINISTRACION GENERAL DE LA OFICINA DE LA PRESIDENCIA</t>
  </si>
  <si>
    <t>EROGACIONES GENERALES</t>
  </si>
  <si>
    <t>ADMINISTRACION</t>
  </si>
  <si>
    <t>TESORERÍA MUNICIPAL</t>
  </si>
  <si>
    <t>DIRECCIÓN DE CONTRALORIA</t>
  </si>
  <si>
    <t>DIRECCION GENERAL DE SEGRIDAD PUBLICA, VIALIDAD Y PROTECCION CIVIL</t>
  </si>
  <si>
    <t>DIRECCIÓN DE SEGURIDAD Y PROTECCION CIUDADANA FORTAMUN</t>
  </si>
  <si>
    <t>DIRECCIÓN DE SEGURIDAD Y PROTECCION CIUDADANA</t>
  </si>
  <si>
    <t>JUZGADO CÍVICO</t>
  </si>
  <si>
    <t>DIRECCION GENERAL DE SERVICIOS PUBLICOS</t>
  </si>
  <si>
    <t>DIRECCIÓN DE SERVICIOS PÚBLICOS MUNICIPALES</t>
  </si>
  <si>
    <t>DIRECCION GENERAL DE BIENESTAR SOCIAL</t>
  </si>
  <si>
    <t>DIRECCIÓN GENERAL DE BIENESTAR SOCIAL</t>
  </si>
  <si>
    <t>INSTITUTO DE LA MUJER</t>
  </si>
  <si>
    <t>CONSEJO MUNICIPAL PARA PERSONAS CON DISCAPACIDAD</t>
  </si>
  <si>
    <t>INSTITUTO MUNICIPAL DE ARTE Y CULTURA</t>
  </si>
  <si>
    <t>INSTITUTO MUNICIPAL PARA LA VIVIENDA</t>
  </si>
  <si>
    <t>INSTITUTO MUNICIPAL DE LA JUVENTUD</t>
  </si>
  <si>
    <t>SECRETARIA MUNICIPAL</t>
  </si>
  <si>
    <t>SECRETARIA DEL AYUNTAMIENTO</t>
  </si>
  <si>
    <t>DIRECCION GENERAL DE INFRAESTRUCTURA Y DESARROLLO SUSTENTABLE</t>
  </si>
  <si>
    <t>DIRECCIÓN DE INFRAESTRUCTURAS</t>
  </si>
  <si>
    <t>DIRECCIÓN GENERAL DE INFRAESTRUCTURA Y DESARROLLO SUSTENTABLE</t>
  </si>
  <si>
    <t>TOTAL GENERAL</t>
  </si>
  <si>
    <t>SEGURIDAD</t>
  </si>
  <si>
    <t>REGIDORES</t>
  </si>
  <si>
    <t>GOB</t>
  </si>
  <si>
    <t>TESO</t>
  </si>
  <si>
    <t>CONTRA</t>
  </si>
  <si>
    <t>SERV PUB</t>
  </si>
  <si>
    <t>BIENESTAR</t>
  </si>
  <si>
    <t>JUZGADO CIVICO</t>
  </si>
  <si>
    <t>INSTITU MUJER</t>
  </si>
  <si>
    <t>ARTE Y CULTURA</t>
  </si>
  <si>
    <t>CONSEJO PARA PERSONAS CON DISCAPACIDAD</t>
  </si>
  <si>
    <t>INST MPAL PARA VIVIENDA</t>
  </si>
  <si>
    <t>INST MPAL DE LA JUVENTUD</t>
  </si>
  <si>
    <t>SECRE</t>
  </si>
  <si>
    <t>INFRA</t>
  </si>
  <si>
    <t>DES SUS</t>
  </si>
  <si>
    <t>DESARROLLO RURAL</t>
  </si>
  <si>
    <t>JURIDICO</t>
  </si>
  <si>
    <t>REGISTRO CIVIL</t>
  </si>
  <si>
    <t>SECRETARIA</t>
  </si>
  <si>
    <t>PORCENTAJE DE DISTRIBUCION EN EL PRESUPUESTO</t>
  </si>
  <si>
    <t>OBRA PUBLICA</t>
  </si>
  <si>
    <t>DEUDA PUBLICA</t>
  </si>
  <si>
    <t>FORTAMUN</t>
  </si>
  <si>
    <t>CANTIDAD ASIGNADA A GASTO CORRIENTE</t>
  </si>
  <si>
    <t>CANTIDAD ASIGNADA A FORTAMUN</t>
  </si>
  <si>
    <t>CANTIDAD ASIGNADA A OBRA PUBLICA</t>
  </si>
  <si>
    <t>CANTIDAD ASIGNADA A 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</si>
</sst>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164" fontId="4" fillId="0" borderId="0" xfId="0" applyNumberFormat="1" applyFont="1"/>
    <xf numFmtId="0" fontId="4" fillId="0" borderId="0" xfId="0" applyFont="1"/>
    <xf numFmtId="43" fontId="4" fillId="0" borderId="0" xfId="1" applyFont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164" fontId="4" fillId="2" borderId="2" xfId="0" applyNumberFormat="1" applyFont="1" applyFill="1" applyBorder="1"/>
    <xf numFmtId="164" fontId="4" fillId="2" borderId="2" xfId="1" applyNumberFormat="1" applyFont="1" applyFill="1" applyBorder="1"/>
    <xf numFmtId="0" fontId="2" fillId="0" borderId="0" xfId="0" applyFont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164" fontId="4" fillId="0" borderId="2" xfId="0" applyNumberFormat="1" applyFont="1" applyBorder="1"/>
    <xf numFmtId="164" fontId="4" fillId="0" borderId="2" xfId="1" applyNumberFormat="1" applyFont="1" applyBorder="1"/>
    <xf numFmtId="164" fontId="4" fillId="0" borderId="2" xfId="1" applyNumberFormat="1" applyFont="1" applyFill="1" applyBorder="1"/>
    <xf numFmtId="43" fontId="4" fillId="0" borderId="0" xfId="0" applyNumberFormat="1" applyFont="1"/>
    <xf numFmtId="164" fontId="4" fillId="0" borderId="1" xfId="0" applyNumberFormat="1" applyFont="1" applyBorder="1"/>
    <xf numFmtId="43" fontId="4" fillId="0" borderId="0" xfId="1" applyFont="1" applyFill="1"/>
    <xf numFmtId="43" fontId="4" fillId="0" borderId="0" xfId="1" applyFont="1" applyBorder="1"/>
    <xf numFmtId="43" fontId="4" fillId="0" borderId="1" xfId="1" applyFont="1" applyBorder="1"/>
    <xf numFmtId="164" fontId="4" fillId="0" borderId="0" xfId="0" applyNumberFormat="1" applyFont="1" applyBorder="1"/>
    <xf numFmtId="0" fontId="4" fillId="0" borderId="0" xfId="0" applyFont="1" applyBorder="1"/>
    <xf numFmtId="164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center"/>
    </xf>
    <xf numFmtId="43" fontId="4" fillId="0" borderId="0" xfId="1" applyFont="1" applyFill="1" applyBorder="1"/>
    <xf numFmtId="43" fontId="4" fillId="0" borderId="0" xfId="1" applyFont="1" applyFill="1" applyBorder="1" applyAlignment="1">
      <alignment horizontal="center"/>
    </xf>
    <xf numFmtId="164" fontId="4" fillId="0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43" fontId="2" fillId="0" borderId="0" xfId="0" applyNumberFormat="1" applyFont="1" applyFill="1"/>
    <xf numFmtId="43" fontId="4" fillId="0" borderId="0" xfId="0" applyNumberFormat="1" applyFont="1" applyFill="1"/>
    <xf numFmtId="164" fontId="4" fillId="0" borderId="0" xfId="0" applyNumberFormat="1" applyFont="1" applyFill="1" applyBorder="1"/>
    <xf numFmtId="43" fontId="2" fillId="0" borderId="0" xfId="0" applyNumberFormat="1" applyFont="1" applyFill="1" applyBorder="1"/>
    <xf numFmtId="0" fontId="4" fillId="0" borderId="0" xfId="0" applyFont="1" applyFill="1" applyBorder="1"/>
    <xf numFmtId="43" fontId="4" fillId="0" borderId="0" xfId="0" applyNumberFormat="1" applyFont="1" applyFill="1" applyBorder="1"/>
    <xf numFmtId="0" fontId="4" fillId="2" borderId="2" xfId="0" applyFont="1" applyFill="1" applyBorder="1" applyAlignment="1"/>
    <xf numFmtId="0" fontId="4" fillId="3" borderId="2" xfId="0" applyFont="1" applyFill="1" applyBorder="1" applyAlignment="1">
      <alignment horizontal="center"/>
    </xf>
    <xf numFmtId="43" fontId="4" fillId="3" borderId="2" xfId="1" applyFont="1" applyFill="1" applyBorder="1"/>
    <xf numFmtId="164" fontId="4" fillId="3" borderId="2" xfId="0" applyNumberFormat="1" applyFont="1" applyFill="1" applyBorder="1"/>
    <xf numFmtId="164" fontId="4" fillId="3" borderId="2" xfId="1" applyNumberFormat="1" applyFont="1" applyFill="1" applyBorder="1"/>
    <xf numFmtId="0" fontId="4" fillId="0" borderId="2" xfId="0" applyFont="1" applyBorder="1" applyAlignme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4" fontId="4" fillId="0" borderId="2" xfId="0" applyNumberFormat="1" applyFont="1" applyFill="1" applyBorder="1"/>
    <xf numFmtId="0" fontId="4" fillId="4" borderId="3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164" fontId="4" fillId="4" borderId="2" xfId="0" applyNumberFormat="1" applyFont="1" applyFill="1" applyBorder="1"/>
    <xf numFmtId="0" fontId="4" fillId="4" borderId="2" xfId="0" applyFont="1" applyFill="1" applyBorder="1" applyAlignment="1">
      <alignment horizontal="center" vertical="justify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justify"/>
    </xf>
    <xf numFmtId="49" fontId="4" fillId="4" borderId="2" xfId="0" applyNumberFormat="1" applyFont="1" applyFill="1" applyBorder="1" applyAlignment="1">
      <alignment horizontal="center" vertical="justify"/>
    </xf>
    <xf numFmtId="164" fontId="4" fillId="4" borderId="2" xfId="0" applyNumberFormat="1" applyFont="1" applyFill="1" applyBorder="1" applyAlignment="1">
      <alignment horizontal="center" vertical="center"/>
    </xf>
    <xf numFmtId="164" fontId="4" fillId="4" borderId="2" xfId="0" applyNumberFormat="1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3" borderId="2" xfId="0" applyFont="1" applyFill="1" applyBorder="1"/>
    <xf numFmtId="0" fontId="4" fillId="3" borderId="2" xfId="0" applyFont="1" applyFill="1" applyBorder="1" applyAlignment="1">
      <alignment wrapText="1"/>
    </xf>
    <xf numFmtId="0" fontId="4" fillId="4" borderId="2" xfId="0" applyFont="1" applyFill="1" applyBorder="1" applyAlignment="1">
      <alignment horizontal="center" wrapText="1"/>
    </xf>
    <xf numFmtId="164" fontId="4" fillId="0" borderId="6" xfId="0" applyNumberFormat="1" applyFont="1" applyFill="1" applyBorder="1"/>
    <xf numFmtId="164" fontId="4" fillId="0" borderId="3" xfId="0" applyNumberFormat="1" applyFont="1" applyFill="1" applyBorder="1"/>
    <xf numFmtId="164" fontId="4" fillId="3" borderId="3" xfId="0" applyNumberFormat="1" applyFont="1" applyFill="1" applyBorder="1"/>
    <xf numFmtId="164" fontId="4" fillId="4" borderId="3" xfId="0" applyNumberFormat="1" applyFont="1" applyFill="1" applyBorder="1"/>
    <xf numFmtId="0" fontId="2" fillId="0" borderId="2" xfId="0" applyFont="1" applyFill="1" applyBorder="1"/>
    <xf numFmtId="43" fontId="4" fillId="0" borderId="2" xfId="1" applyFont="1" applyFill="1" applyBorder="1"/>
    <xf numFmtId="43" fontId="2" fillId="0" borderId="2" xfId="0" applyNumberFormat="1" applyFont="1" applyFill="1" applyBorder="1"/>
    <xf numFmtId="43" fontId="2" fillId="4" borderId="2" xfId="0" applyNumberFormat="1" applyFont="1" applyFill="1" applyBorder="1"/>
    <xf numFmtId="43" fontId="4" fillId="4" borderId="2" xfId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ESUPUESTO%202026/PRESUPUESTO%202026/PRESUPUESTO%20EGRESOS%20EXCEL%202026%20CON%20CAMBI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PRESUPUESTO%202026/PRESUPUESTO%202026/TABULADOR%20%202026%20P%20PRESU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ILLA"/>
      <sheetName val="1"/>
      <sheetName val="EROGACIONESok"/>
      <sheetName val="GOBERNACIONOK"/>
      <sheetName val="TESORERIA MUNICIPALok"/>
      <sheetName val="CONTRALORIAok"/>
      <sheetName val="SEGURIDAD PUBLICA FORTAMUN"/>
      <sheetName val="SEGURIDAD PUBLICA"/>
      <sheetName val="JUZGADO CIVICO"/>
      <sheetName val="SERVICIOS PUBLICOSok"/>
      <sheetName val="BIENESTAR SOCIALOK"/>
      <sheetName val="INSTITUTO DE LA MUJEROK"/>
      <sheetName val="ARTE Y CULTURA"/>
      <sheetName val="CONSEJO MPAL PARA PERS DISCAPAC"/>
      <sheetName val="INST MPAL P VIVIENDA"/>
      <sheetName val="INST MPAL DE LA JUVENTUD"/>
      <sheetName val="SECRETARIAok"/>
      <sheetName val="INFRAESTRUCTURAok"/>
      <sheetName val="DESARROLLO SUSTENTABLEOK"/>
      <sheetName val="OBRAS Y ACCIONES"/>
      <sheetName val="CONCENTRADO"/>
      <sheetName val="PARA REGIDORES"/>
      <sheetName val="COMPR"/>
      <sheetName val="CLASIFICACION ADMINISTRATIVA"/>
      <sheetName val="CLASIFICACION FUNCIONAL"/>
      <sheetName val="CLASIFICACION PROGRAMATICA "/>
      <sheetName val="CLASIFICACION ECONOMICA"/>
      <sheetName val="CLASIFICACION POR TIPO DE GTO"/>
      <sheetName val="CLASIFICACION GEOGRAFICA"/>
      <sheetName val="POA"/>
    </sheetNames>
    <sheetDataSet>
      <sheetData sheetId="0"/>
      <sheetData sheetId="1">
        <row r="16">
          <cell r="I16">
            <v>0</v>
          </cell>
        </row>
        <row r="19">
          <cell r="I19"/>
        </row>
        <row r="21">
          <cell r="I21"/>
        </row>
      </sheetData>
      <sheetData sheetId="2">
        <row r="5">
          <cell r="F5">
            <v>14809651.710000012</v>
          </cell>
        </row>
        <row r="6">
          <cell r="F6">
            <v>1800050</v>
          </cell>
        </row>
        <row r="7">
          <cell r="F7">
            <v>36308040.969999991</v>
          </cell>
        </row>
      </sheetData>
      <sheetData sheetId="3">
        <row r="4">
          <cell r="F4">
            <v>21014611.425999999</v>
          </cell>
        </row>
        <row r="5">
          <cell r="F5">
            <v>631000</v>
          </cell>
        </row>
        <row r="6">
          <cell r="F6">
            <v>1074250</v>
          </cell>
        </row>
        <row r="7">
          <cell r="F7">
            <v>452925.91</v>
          </cell>
        </row>
        <row r="8">
          <cell r="F8">
            <v>20000</v>
          </cell>
        </row>
      </sheetData>
      <sheetData sheetId="4">
        <row r="4">
          <cell r="F4">
            <v>10434538.271999998</v>
          </cell>
        </row>
        <row r="5">
          <cell r="F5">
            <v>406450</v>
          </cell>
        </row>
        <row r="6">
          <cell r="F6">
            <v>1382800</v>
          </cell>
        </row>
        <row r="7">
          <cell r="F7">
            <v>10150</v>
          </cell>
        </row>
      </sheetData>
      <sheetData sheetId="5">
        <row r="4">
          <cell r="F4">
            <v>3013900.0979999998</v>
          </cell>
        </row>
        <row r="5">
          <cell r="F5">
            <v>38000</v>
          </cell>
        </row>
        <row r="6">
          <cell r="F6">
            <v>45200</v>
          </cell>
        </row>
        <row r="7">
          <cell r="F7">
            <v>8000</v>
          </cell>
        </row>
      </sheetData>
      <sheetData sheetId="6">
        <row r="4">
          <cell r="F4">
            <v>25332112.797500011</v>
          </cell>
        </row>
      </sheetData>
      <sheetData sheetId="7">
        <row r="4">
          <cell r="F4">
            <v>147818.196</v>
          </cell>
          <cell r="G4"/>
          <cell r="H4"/>
        </row>
        <row r="20">
          <cell r="I20">
            <v>296050</v>
          </cell>
        </row>
        <row r="88">
          <cell r="I88">
            <v>14100</v>
          </cell>
        </row>
        <row r="144">
          <cell r="I144">
            <v>100</v>
          </cell>
        </row>
      </sheetData>
      <sheetData sheetId="8">
        <row r="4">
          <cell r="F4">
            <v>0</v>
          </cell>
        </row>
        <row r="5">
          <cell r="F5">
            <v>46500</v>
          </cell>
        </row>
        <row r="6">
          <cell r="F6">
            <v>36650</v>
          </cell>
        </row>
        <row r="7">
          <cell r="F7">
            <v>7050</v>
          </cell>
        </row>
      </sheetData>
      <sheetData sheetId="9">
        <row r="4">
          <cell r="F4">
            <v>18174213.876000009</v>
          </cell>
        </row>
        <row r="5">
          <cell r="F5">
            <v>4989173.5</v>
          </cell>
        </row>
        <row r="6">
          <cell r="F6">
            <v>6038100</v>
          </cell>
        </row>
        <row r="7">
          <cell r="F7">
            <v>100</v>
          </cell>
        </row>
      </sheetData>
      <sheetData sheetId="10">
        <row r="4">
          <cell r="F4">
            <v>5289266.2079999987</v>
          </cell>
        </row>
        <row r="5">
          <cell r="F5">
            <v>500609.79</v>
          </cell>
        </row>
        <row r="6">
          <cell r="F6">
            <v>224650</v>
          </cell>
        </row>
        <row r="7">
          <cell r="F7">
            <v>13500</v>
          </cell>
        </row>
      </sheetData>
      <sheetData sheetId="11">
        <row r="4">
          <cell r="F4">
            <v>694072.21800000011</v>
          </cell>
        </row>
        <row r="5">
          <cell r="F5">
            <v>11300</v>
          </cell>
        </row>
        <row r="6">
          <cell r="F6">
            <v>3600</v>
          </cell>
        </row>
        <row r="7">
          <cell r="F7">
            <v>7000</v>
          </cell>
        </row>
      </sheetData>
      <sheetData sheetId="12">
        <row r="4">
          <cell r="F4">
            <v>133261.92000000001</v>
          </cell>
          <cell r="G4"/>
          <cell r="H4"/>
        </row>
      </sheetData>
      <sheetData sheetId="13">
        <row r="4">
          <cell r="F4">
            <v>133261.92000000001</v>
          </cell>
          <cell r="G4"/>
          <cell r="H4"/>
        </row>
      </sheetData>
      <sheetData sheetId="14">
        <row r="4">
          <cell r="F4">
            <v>133261.92000000001</v>
          </cell>
          <cell r="G4"/>
          <cell r="H4"/>
        </row>
      </sheetData>
      <sheetData sheetId="15">
        <row r="4">
          <cell r="F4">
            <v>133261.92000000001</v>
          </cell>
          <cell r="G4"/>
          <cell r="H4"/>
        </row>
      </sheetData>
      <sheetData sheetId="16">
        <row r="4">
          <cell r="F4">
            <v>6903484.7459999993</v>
          </cell>
        </row>
        <row r="5">
          <cell r="F5">
            <v>243850</v>
          </cell>
        </row>
        <row r="6">
          <cell r="F6">
            <v>2378250</v>
          </cell>
        </row>
        <row r="7">
          <cell r="F7">
            <v>14000</v>
          </cell>
        </row>
      </sheetData>
      <sheetData sheetId="17">
        <row r="4">
          <cell r="F4">
            <v>5684374.2959999992</v>
          </cell>
        </row>
        <row r="5">
          <cell r="F5">
            <v>406473.39999999997</v>
          </cell>
        </row>
        <row r="6">
          <cell r="F6">
            <v>68300</v>
          </cell>
        </row>
        <row r="7">
          <cell r="F7">
            <v>5000</v>
          </cell>
        </row>
      </sheetData>
      <sheetData sheetId="18">
        <row r="4">
          <cell r="F4">
            <v>2737558.716</v>
          </cell>
        </row>
        <row r="5">
          <cell r="F5">
            <v>1018500</v>
          </cell>
        </row>
        <row r="6">
          <cell r="F6">
            <v>34200</v>
          </cell>
        </row>
        <row r="7">
          <cell r="F7">
            <v>4000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DICATO"/>
      <sheetName val="PENSIONADOS Y JUB"/>
      <sheetName val="ART.06"/>
      <sheetName val="SEGURIDAD"/>
      <sheetName val="CONFIANZA"/>
    </sheetNames>
    <sheetDataSet>
      <sheetData sheetId="0">
        <row r="27">
          <cell r="L27">
            <v>3012297.0300000007</v>
          </cell>
        </row>
        <row r="52">
          <cell r="L52">
            <v>2625715.4700000007</v>
          </cell>
        </row>
        <row r="96">
          <cell r="L96">
            <v>5086029.3119999999</v>
          </cell>
        </row>
        <row r="115">
          <cell r="L115">
            <v>1391360.8319999999</v>
          </cell>
        </row>
        <row r="127">
          <cell r="L127">
            <v>290191.26</v>
          </cell>
        </row>
        <row r="138">
          <cell r="L138">
            <v>147818.196</v>
          </cell>
        </row>
        <row r="151">
          <cell r="L151">
            <v>597618.67200000002</v>
          </cell>
        </row>
        <row r="162">
          <cell r="L162">
            <v>283169.73599999998</v>
          </cell>
        </row>
      </sheetData>
      <sheetData sheetId="1"/>
      <sheetData sheetId="2">
        <row r="9">
          <cell r="L9">
            <v>174875.81400000001</v>
          </cell>
        </row>
        <row r="19">
          <cell r="L19">
            <v>197464.296</v>
          </cell>
        </row>
        <row r="20">
          <cell r="L20">
            <v>241174.296</v>
          </cell>
        </row>
        <row r="30">
          <cell r="L30">
            <v>243538.02000000002</v>
          </cell>
        </row>
      </sheetData>
      <sheetData sheetId="3"/>
      <sheetData sheetId="4">
        <row r="45">
          <cell r="K45">
            <v>15742056.960000005</v>
          </cell>
        </row>
        <row r="62">
          <cell r="K62">
            <v>5272554.466</v>
          </cell>
        </row>
        <row r="91">
          <cell r="K91">
            <v>3891187.7160000005</v>
          </cell>
        </row>
        <row r="141">
          <cell r="K141">
            <v>7633946.9880000018</v>
          </cell>
        </row>
        <row r="235">
          <cell r="K235">
            <v>12649545.971999992</v>
          </cell>
        </row>
        <row r="278">
          <cell r="K278">
            <v>4293013.4639999997</v>
          </cell>
        </row>
        <row r="298">
          <cell r="K298">
            <v>2447367.4559999998</v>
          </cell>
        </row>
        <row r="331">
          <cell r="K331">
            <v>4448109.5159999998</v>
          </cell>
        </row>
        <row r="352">
          <cell r="K352">
            <v>2730730.3619999997</v>
          </cell>
        </row>
        <row r="385">
          <cell r="K385">
            <v>133261.92000000001</v>
          </cell>
        </row>
        <row r="396">
          <cell r="K396">
            <v>133261.92000000001</v>
          </cell>
        </row>
        <row r="407">
          <cell r="K407">
            <v>133261.92000000001</v>
          </cell>
        </row>
        <row r="418">
          <cell r="K418">
            <v>133261.92000000001</v>
          </cell>
        </row>
        <row r="433">
          <cell r="K433">
            <v>694072.21800000011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F72B1-8ABE-4028-9C29-CD130BAF6209}">
  <dimension ref="A1:U71"/>
  <sheetViews>
    <sheetView tabSelected="1" workbookViewId="0">
      <selection activeCell="P32" sqref="P32"/>
    </sheetView>
  </sheetViews>
  <sheetFormatPr baseColWidth="10" defaultColWidth="11.42578125" defaultRowHeight="12.75" x14ac:dyDescent="0.2"/>
  <cols>
    <col min="1" max="1" width="14.28515625" style="2" customWidth="1"/>
    <col min="2" max="2" width="24.7109375" style="2" customWidth="1"/>
    <col min="3" max="3" width="62.42578125" style="2" customWidth="1"/>
    <col min="4" max="4" width="18.85546875" style="1" customWidth="1"/>
    <col min="5" max="5" width="17.7109375" style="1" customWidth="1"/>
    <col min="6" max="6" width="14.42578125" style="1" customWidth="1"/>
    <col min="7" max="7" width="15.85546875" style="1" customWidth="1"/>
    <col min="8" max="8" width="18.7109375" style="1" customWidth="1"/>
    <col min="9" max="9" width="17" style="1" customWidth="1"/>
    <col min="10" max="10" width="13.140625" style="1" customWidth="1"/>
    <col min="11" max="11" width="17.85546875" style="1" customWidth="1"/>
    <col min="12" max="12" width="24.140625" style="27" customWidth="1"/>
    <col min="13" max="13" width="13.7109375" style="27" customWidth="1"/>
    <col min="14" max="14" width="15.7109375" style="28" customWidth="1"/>
    <col min="15" max="15" width="16.28515625" style="28" customWidth="1"/>
    <col min="16" max="16" width="32" style="17" customWidth="1"/>
    <col min="17" max="17" width="14.5703125" style="28" customWidth="1"/>
    <col min="18" max="18" width="14.7109375" style="28" bestFit="1" customWidth="1"/>
    <col min="19" max="19" width="13" style="28" customWidth="1"/>
    <col min="20" max="20" width="14.7109375" style="28" bestFit="1" customWidth="1"/>
    <col min="21" max="21" width="13.5703125" style="28" bestFit="1" customWidth="1"/>
    <col min="22" max="16384" width="11.42578125" style="2"/>
  </cols>
  <sheetData>
    <row r="1" spans="1:21" ht="15" customHeight="1" x14ac:dyDescent="0.2">
      <c r="A1" s="42"/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21" ht="38.25" customHeight="1" x14ac:dyDescent="0.2">
      <c r="A2" s="49" t="s">
        <v>0</v>
      </c>
      <c r="B2" s="50" t="s">
        <v>1</v>
      </c>
      <c r="C2" s="50" t="s">
        <v>2</v>
      </c>
      <c r="D2" s="51" t="s">
        <v>3</v>
      </c>
      <c r="E2" s="51" t="s">
        <v>4</v>
      </c>
      <c r="F2" s="51" t="s">
        <v>5</v>
      </c>
      <c r="G2" s="51" t="s">
        <v>6</v>
      </c>
      <c r="H2" s="51" t="s">
        <v>7</v>
      </c>
      <c r="I2" s="51" t="s">
        <v>8</v>
      </c>
      <c r="J2" s="52" t="s">
        <v>9</v>
      </c>
      <c r="K2" s="53" t="s">
        <v>10</v>
      </c>
      <c r="L2" s="54" t="s">
        <v>60</v>
      </c>
      <c r="M2" s="54" t="s">
        <v>61</v>
      </c>
      <c r="N2" s="60" t="s">
        <v>62</v>
      </c>
      <c r="O2" s="60" t="s">
        <v>63</v>
      </c>
      <c r="P2" s="54" t="s">
        <v>56</v>
      </c>
    </row>
    <row r="3" spans="1:21" s="8" customFormat="1" ht="15" customHeight="1" x14ac:dyDescent="0.2">
      <c r="A3" s="4">
        <v>10000</v>
      </c>
      <c r="B3" s="36" t="s">
        <v>11</v>
      </c>
      <c r="C3" s="5"/>
      <c r="D3" s="6">
        <f t="shared" ref="D3:K3" si="0">SUM(D4:D5)</f>
        <v>35824263.136000007</v>
      </c>
      <c r="E3" s="6">
        <f t="shared" si="0"/>
        <v>631000</v>
      </c>
      <c r="F3" s="6">
        <f t="shared" si="0"/>
        <v>2874300</v>
      </c>
      <c r="G3" s="6">
        <f t="shared" si="0"/>
        <v>36760966.879999988</v>
      </c>
      <c r="H3" s="6">
        <f t="shared" si="0"/>
        <v>20000</v>
      </c>
      <c r="I3" s="6">
        <f t="shared" si="0"/>
        <v>0</v>
      </c>
      <c r="J3" s="6">
        <f t="shared" si="0"/>
        <v>0</v>
      </c>
      <c r="K3" s="7">
        <f t="shared" si="0"/>
        <v>76110530.016000003</v>
      </c>
      <c r="L3" s="61"/>
      <c r="M3" s="44"/>
      <c r="N3" s="65"/>
      <c r="O3" s="65"/>
      <c r="P3" s="66"/>
      <c r="Q3" s="29"/>
      <c r="R3" s="29"/>
      <c r="S3" s="29"/>
      <c r="T3" s="29"/>
      <c r="U3" s="29"/>
    </row>
    <row r="4" spans="1:21" ht="15" customHeight="1" x14ac:dyDescent="0.2">
      <c r="A4" s="9"/>
      <c r="B4" s="10"/>
      <c r="C4" s="11" t="s">
        <v>12</v>
      </c>
      <c r="D4" s="12">
        <f>+[1]GOBERNACIONOK!F4</f>
        <v>21014611.425999999</v>
      </c>
      <c r="E4" s="12">
        <f>+[1]GOBERNACIONOK!F5</f>
        <v>631000</v>
      </c>
      <c r="F4" s="12">
        <f>+[1]GOBERNACIONOK!F6</f>
        <v>1074250</v>
      </c>
      <c r="G4" s="12">
        <f>+[1]GOBERNACIONOK!F7</f>
        <v>452925.91</v>
      </c>
      <c r="H4" s="12">
        <f>+[1]GOBERNACIONOK!F8</f>
        <v>20000</v>
      </c>
      <c r="I4" s="13">
        <v>0</v>
      </c>
      <c r="J4" s="13">
        <v>0</v>
      </c>
      <c r="K4" s="14">
        <f>SUM(D4:J4)</f>
        <v>23192787.335999999</v>
      </c>
      <c r="L4" s="62"/>
      <c r="M4" s="44"/>
      <c r="N4" s="67"/>
      <c r="O4" s="67"/>
      <c r="P4" s="66"/>
      <c r="Q4" s="31"/>
      <c r="S4" s="31"/>
      <c r="T4" s="31"/>
    </row>
    <row r="5" spans="1:21" ht="15" customHeight="1" x14ac:dyDescent="0.2">
      <c r="A5" s="9"/>
      <c r="B5" s="10"/>
      <c r="C5" s="11" t="s">
        <v>13</v>
      </c>
      <c r="D5" s="12">
        <f>+[1]EROGACIONESok!F5</f>
        <v>14809651.710000012</v>
      </c>
      <c r="E5" s="12"/>
      <c r="F5" s="12">
        <f>+[1]EROGACIONESok!F6</f>
        <v>1800050</v>
      </c>
      <c r="G5" s="12">
        <f>+[1]EROGACIONESok!F7</f>
        <v>36308040.969999991</v>
      </c>
      <c r="H5" s="12"/>
      <c r="I5" s="12"/>
      <c r="J5" s="12"/>
      <c r="K5" s="14">
        <f>SUM(D5:J5)</f>
        <v>52917742.680000007</v>
      </c>
      <c r="L5" s="62"/>
      <c r="M5" s="44"/>
      <c r="N5" s="67"/>
      <c r="O5" s="67"/>
      <c r="P5" s="66"/>
      <c r="Q5" s="31"/>
      <c r="R5" s="27"/>
      <c r="S5" s="31"/>
    </row>
    <row r="6" spans="1:21" s="8" customFormat="1" ht="15" customHeight="1" x14ac:dyDescent="0.2">
      <c r="A6" s="4">
        <v>20000</v>
      </c>
      <c r="B6" s="5" t="s">
        <v>14</v>
      </c>
      <c r="C6" s="5"/>
      <c r="D6" s="6">
        <f>SUM(D7:D8)</f>
        <v>13448438.369999997</v>
      </c>
      <c r="E6" s="6">
        <f>SUM(E7:E8)</f>
        <v>444450</v>
      </c>
      <c r="F6" s="6">
        <f>SUM(F7:F8)</f>
        <v>1428000</v>
      </c>
      <c r="G6" s="6"/>
      <c r="H6" s="6">
        <f>SUM(H7:H8)</f>
        <v>18150</v>
      </c>
      <c r="I6" s="6"/>
      <c r="J6" s="6"/>
      <c r="K6" s="7">
        <f>SUM(K7:K8)</f>
        <v>15339038.369999997</v>
      </c>
      <c r="L6" s="62"/>
      <c r="M6" s="44"/>
      <c r="N6" s="67"/>
      <c r="O6" s="67"/>
      <c r="P6" s="66"/>
      <c r="Q6" s="31"/>
      <c r="R6" s="29"/>
      <c r="S6" s="31"/>
      <c r="T6" s="29"/>
      <c r="U6" s="29"/>
    </row>
    <row r="7" spans="1:21" ht="15" customHeight="1" x14ac:dyDescent="0.2">
      <c r="A7" s="9"/>
      <c r="B7" s="10"/>
      <c r="C7" s="10" t="s">
        <v>15</v>
      </c>
      <c r="D7" s="12">
        <f>+'[1]TESORERIA MUNICIPALok'!F4</f>
        <v>10434538.271999998</v>
      </c>
      <c r="E7" s="12">
        <f>+'[1]TESORERIA MUNICIPALok'!F5</f>
        <v>406450</v>
      </c>
      <c r="F7" s="12">
        <f>+'[1]TESORERIA MUNICIPALok'!F6</f>
        <v>1382800</v>
      </c>
      <c r="G7" s="13">
        <v>0</v>
      </c>
      <c r="H7" s="12">
        <f>+'[1]TESORERIA MUNICIPALok'!F7</f>
        <v>10150</v>
      </c>
      <c r="I7" s="13">
        <v>0</v>
      </c>
      <c r="J7" s="13">
        <v>0</v>
      </c>
      <c r="K7" s="14">
        <f>SUM(D7:J7)</f>
        <v>12233938.271999998</v>
      </c>
      <c r="L7" s="62"/>
      <c r="M7" s="44"/>
      <c r="N7" s="67"/>
      <c r="O7" s="67"/>
      <c r="P7" s="66"/>
      <c r="Q7" s="31"/>
      <c r="S7" s="31"/>
    </row>
    <row r="8" spans="1:21" ht="15" customHeight="1" x14ac:dyDescent="0.2">
      <c r="A8" s="9"/>
      <c r="B8" s="10"/>
      <c r="C8" s="11" t="s">
        <v>16</v>
      </c>
      <c r="D8" s="12">
        <f>+[1]CONTRALORIAok!F4</f>
        <v>3013900.0979999998</v>
      </c>
      <c r="E8" s="12">
        <f>+[1]CONTRALORIAok!F5</f>
        <v>38000</v>
      </c>
      <c r="F8" s="12">
        <f>+[1]CONTRALORIAok!F6</f>
        <v>45200</v>
      </c>
      <c r="G8" s="13">
        <v>0</v>
      </c>
      <c r="H8" s="12">
        <f>+[1]CONTRALORIAok!F7</f>
        <v>8000</v>
      </c>
      <c r="I8" s="13">
        <v>0</v>
      </c>
      <c r="J8" s="13">
        <v>0</v>
      </c>
      <c r="K8" s="14">
        <f>SUM(D8:J8)</f>
        <v>3105100.0979999998</v>
      </c>
      <c r="L8" s="62"/>
      <c r="M8" s="44"/>
      <c r="N8" s="67"/>
      <c r="O8" s="67"/>
      <c r="P8" s="66"/>
      <c r="Q8" s="31"/>
      <c r="S8" s="31"/>
    </row>
    <row r="9" spans="1:21" s="8" customFormat="1" ht="15" customHeight="1" x14ac:dyDescent="0.2">
      <c r="A9" s="37">
        <v>30000</v>
      </c>
      <c r="B9" s="55" t="s">
        <v>17</v>
      </c>
      <c r="C9" s="55"/>
      <c r="D9" s="38">
        <f>SUM(D10:D11)</f>
        <v>147818.196</v>
      </c>
      <c r="E9" s="39">
        <f>SUM(E10:E11)</f>
        <v>342550</v>
      </c>
      <c r="F9" s="39">
        <f>SUM(F10:F11)</f>
        <v>50750</v>
      </c>
      <c r="G9" s="39"/>
      <c r="H9" s="39">
        <f>SUM(H10:H11)</f>
        <v>7150</v>
      </c>
      <c r="I9" s="39"/>
      <c r="J9" s="39">
        <f>SUM(J10:J11)</f>
        <v>0</v>
      </c>
      <c r="K9" s="40">
        <f>SUM(K10:K11)</f>
        <v>548268.196</v>
      </c>
      <c r="L9" s="62"/>
      <c r="M9" s="44"/>
      <c r="N9" s="67"/>
      <c r="O9" s="67"/>
      <c r="P9" s="66"/>
      <c r="Q9" s="31"/>
      <c r="R9" s="29"/>
      <c r="S9" s="31"/>
      <c r="T9" s="30"/>
      <c r="U9" s="29"/>
    </row>
    <row r="10" spans="1:21" ht="15" customHeight="1" x14ac:dyDescent="0.2">
      <c r="A10" s="9"/>
      <c r="B10" s="10"/>
      <c r="C10" s="41" t="s">
        <v>19</v>
      </c>
      <c r="D10" s="12">
        <f>SUM('[1]SEGURIDAD PUBLICA'!F4:H4)</f>
        <v>147818.196</v>
      </c>
      <c r="E10" s="12">
        <f>SUM('[1]SEGURIDAD PUBLICA'!I20)</f>
        <v>296050</v>
      </c>
      <c r="F10" s="12">
        <f>SUM('[1]SEGURIDAD PUBLICA'!I88)</f>
        <v>14100</v>
      </c>
      <c r="G10" s="13">
        <v>0</v>
      </c>
      <c r="H10" s="12">
        <f>SUM('[1]SEGURIDAD PUBLICA'!I144)</f>
        <v>100</v>
      </c>
      <c r="I10" s="13">
        <v>0</v>
      </c>
      <c r="J10" s="13">
        <v>0</v>
      </c>
      <c r="K10" s="14">
        <f>SUM(D10:J10)</f>
        <v>458068.196</v>
      </c>
      <c r="L10" s="62"/>
      <c r="M10" s="44"/>
      <c r="N10" s="67"/>
      <c r="O10" s="67"/>
      <c r="P10" s="66"/>
      <c r="Q10" s="31"/>
      <c r="S10" s="31"/>
      <c r="T10" s="17"/>
      <c r="U10" s="27"/>
    </row>
    <row r="11" spans="1:21" ht="15" customHeight="1" x14ac:dyDescent="0.2">
      <c r="A11" s="9"/>
      <c r="B11" s="10"/>
      <c r="C11" s="10" t="s">
        <v>20</v>
      </c>
      <c r="D11" s="12">
        <f>+'[1]JUZGADO CIVICO'!F4</f>
        <v>0</v>
      </c>
      <c r="E11" s="12">
        <f>+'[1]JUZGADO CIVICO'!F5</f>
        <v>46500</v>
      </c>
      <c r="F11" s="12">
        <f>+'[1]JUZGADO CIVICO'!F6</f>
        <v>36650</v>
      </c>
      <c r="G11" s="13">
        <v>0</v>
      </c>
      <c r="H11" s="12">
        <f>+'[1]JUZGADO CIVICO'!F7</f>
        <v>7050</v>
      </c>
      <c r="I11" s="13">
        <v>0</v>
      </c>
      <c r="J11" s="13">
        <v>0</v>
      </c>
      <c r="K11" s="14">
        <f>SUM(D11:J11)</f>
        <v>90200</v>
      </c>
      <c r="L11" s="62"/>
      <c r="M11" s="44"/>
      <c r="N11" s="67"/>
      <c r="O11" s="67"/>
      <c r="P11" s="66"/>
      <c r="Q11" s="31"/>
      <c r="S11" s="31"/>
      <c r="T11" s="17"/>
    </row>
    <row r="12" spans="1:21" ht="15" customHeight="1" x14ac:dyDescent="0.2">
      <c r="A12" s="4">
        <v>40000</v>
      </c>
      <c r="B12" s="5" t="s">
        <v>21</v>
      </c>
      <c r="C12" s="5"/>
      <c r="D12" s="6">
        <f>SUM(D13:D13)</f>
        <v>18174213.876000009</v>
      </c>
      <c r="E12" s="6">
        <f>SUM(E13:E13)</f>
        <v>4989173.5</v>
      </c>
      <c r="F12" s="6">
        <f>SUM(F13:F13)</f>
        <v>6038100</v>
      </c>
      <c r="G12" s="6"/>
      <c r="H12" s="6">
        <f>SUM(H13:H13)</f>
        <v>100</v>
      </c>
      <c r="I12" s="6"/>
      <c r="J12" s="6"/>
      <c r="K12" s="7">
        <f>SUM(K13:K13)</f>
        <v>29201587.376000009</v>
      </c>
      <c r="L12" s="62"/>
      <c r="M12" s="44"/>
      <c r="N12" s="67"/>
      <c r="O12" s="67"/>
      <c r="P12" s="66"/>
      <c r="Q12" s="31"/>
      <c r="S12" s="31"/>
      <c r="T12" s="31"/>
    </row>
    <row r="13" spans="1:21" ht="15" customHeight="1" x14ac:dyDescent="0.2">
      <c r="A13" s="9"/>
      <c r="B13" s="10"/>
      <c r="C13" s="11" t="s">
        <v>22</v>
      </c>
      <c r="D13" s="12">
        <f>+'[1]SERVICIOS PUBLICOSok'!F4</f>
        <v>18174213.876000009</v>
      </c>
      <c r="E13" s="12">
        <f>+'[1]SERVICIOS PUBLICOSok'!F5</f>
        <v>4989173.5</v>
      </c>
      <c r="F13" s="12">
        <f>+'[1]SERVICIOS PUBLICOSok'!F6</f>
        <v>6038100</v>
      </c>
      <c r="G13" s="13">
        <v>0</v>
      </c>
      <c r="H13" s="12">
        <f>+'[1]SERVICIOS PUBLICOSok'!F7</f>
        <v>100</v>
      </c>
      <c r="I13" s="13">
        <v>0</v>
      </c>
      <c r="J13" s="13">
        <v>0</v>
      </c>
      <c r="K13" s="14">
        <f>SUM(D13:J13)</f>
        <v>29201587.376000009</v>
      </c>
      <c r="L13" s="62"/>
      <c r="M13" s="44"/>
      <c r="N13" s="67"/>
      <c r="O13" s="67"/>
      <c r="P13" s="66"/>
      <c r="Q13" s="31"/>
      <c r="S13" s="31"/>
    </row>
    <row r="14" spans="1:21" ht="15" customHeight="1" x14ac:dyDescent="0.2">
      <c r="A14" s="4">
        <v>50000</v>
      </c>
      <c r="B14" s="5" t="s">
        <v>23</v>
      </c>
      <c r="C14" s="5"/>
      <c r="D14" s="6">
        <f>SUM(D15:D20)</f>
        <v>6516386.1059999987</v>
      </c>
      <c r="E14" s="6">
        <f>SUM(E15:E16)</f>
        <v>511909.79</v>
      </c>
      <c r="F14" s="6">
        <f>SUM(F15:F16)</f>
        <v>228250</v>
      </c>
      <c r="G14" s="6"/>
      <c r="H14" s="6">
        <f>SUM(H15:H16)</f>
        <v>20500</v>
      </c>
      <c r="I14" s="6"/>
      <c r="J14" s="6"/>
      <c r="K14" s="6">
        <f>SUM(K15:K20)</f>
        <v>7277045.8959999988</v>
      </c>
      <c r="L14" s="62"/>
      <c r="M14" s="44"/>
      <c r="N14" s="67"/>
      <c r="O14" s="67"/>
      <c r="P14" s="66"/>
      <c r="Q14" s="31"/>
      <c r="S14" s="31"/>
    </row>
    <row r="15" spans="1:21" ht="15" customHeight="1" x14ac:dyDescent="0.2">
      <c r="A15" s="9"/>
      <c r="B15" s="10"/>
      <c r="C15" s="11" t="s">
        <v>24</v>
      </c>
      <c r="D15" s="12">
        <f>+'[1]BIENESTAR SOCIALOK'!F4</f>
        <v>5289266.2079999987</v>
      </c>
      <c r="E15" s="12">
        <f>+'[1]BIENESTAR SOCIALOK'!F5</f>
        <v>500609.79</v>
      </c>
      <c r="F15" s="12">
        <f>+'[1]BIENESTAR SOCIALOK'!F6</f>
        <v>224650</v>
      </c>
      <c r="G15" s="13">
        <v>0</v>
      </c>
      <c r="H15" s="12">
        <f>+'[1]BIENESTAR SOCIALOK'!F7</f>
        <v>13500</v>
      </c>
      <c r="I15" s="13">
        <v>0</v>
      </c>
      <c r="J15" s="13">
        <v>0</v>
      </c>
      <c r="K15" s="14">
        <f>SUM(D15:J15)</f>
        <v>6028025.9979999987</v>
      </c>
      <c r="L15" s="62"/>
      <c r="M15" s="44"/>
      <c r="N15" s="67"/>
      <c r="O15" s="67"/>
      <c r="P15" s="66"/>
      <c r="Q15" s="31"/>
      <c r="S15" s="31"/>
    </row>
    <row r="16" spans="1:21" ht="15" customHeight="1" x14ac:dyDescent="0.2">
      <c r="A16" s="9"/>
      <c r="B16" s="10"/>
      <c r="C16" s="11" t="s">
        <v>25</v>
      </c>
      <c r="D16" s="12">
        <f>+'[1]INSTITUTO DE LA MUJEROK'!F4</f>
        <v>694072.21800000011</v>
      </c>
      <c r="E16" s="12">
        <f>+'[1]INSTITUTO DE LA MUJEROK'!F5</f>
        <v>11300</v>
      </c>
      <c r="F16" s="12">
        <f>+'[1]INSTITUTO DE LA MUJEROK'!F6</f>
        <v>3600</v>
      </c>
      <c r="G16" s="13">
        <v>0</v>
      </c>
      <c r="H16" s="12">
        <f>+'[1]INSTITUTO DE LA MUJEROK'!F7</f>
        <v>7000</v>
      </c>
      <c r="I16" s="13">
        <v>0</v>
      </c>
      <c r="J16" s="13">
        <v>0</v>
      </c>
      <c r="K16" s="14">
        <f>SUM(D16:J16)</f>
        <v>715972.21800000011</v>
      </c>
      <c r="L16" s="62"/>
      <c r="M16" s="44"/>
      <c r="N16" s="67"/>
      <c r="O16" s="67"/>
      <c r="P16" s="66"/>
      <c r="Q16" s="31"/>
      <c r="S16" s="31"/>
    </row>
    <row r="17" spans="1:19" ht="15" customHeight="1" x14ac:dyDescent="0.2">
      <c r="A17" s="9"/>
      <c r="B17" s="10"/>
      <c r="C17" s="11" t="s">
        <v>26</v>
      </c>
      <c r="D17" s="12">
        <f>SUM('[1]CONSEJO MPAL PARA PERS DISCAPAC'!F4:H4)</f>
        <v>133261.92000000001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4">
        <f t="shared" ref="K17:K20" si="1">SUM(D17:J17)</f>
        <v>133261.92000000001</v>
      </c>
      <c r="L17" s="62"/>
      <c r="M17" s="44"/>
      <c r="N17" s="67"/>
      <c r="O17" s="67"/>
      <c r="P17" s="66"/>
      <c r="Q17" s="31"/>
      <c r="S17" s="31"/>
    </row>
    <row r="18" spans="1:19" ht="15" customHeight="1" x14ac:dyDescent="0.2">
      <c r="A18" s="9"/>
      <c r="B18" s="10"/>
      <c r="C18" s="11" t="s">
        <v>27</v>
      </c>
      <c r="D18" s="12">
        <f>SUM('[1]ARTE Y CULTURA'!F4:H4)</f>
        <v>133261.92000000001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4">
        <f t="shared" si="1"/>
        <v>133261.92000000001</v>
      </c>
      <c r="L18" s="62"/>
      <c r="M18" s="44"/>
      <c r="N18" s="67"/>
      <c r="O18" s="67"/>
      <c r="P18" s="66"/>
      <c r="Q18" s="31"/>
      <c r="S18" s="31"/>
    </row>
    <row r="19" spans="1:19" ht="15" customHeight="1" x14ac:dyDescent="0.2">
      <c r="A19" s="9"/>
      <c r="B19" s="10"/>
      <c r="C19" s="11" t="s">
        <v>28</v>
      </c>
      <c r="D19" s="12">
        <f>SUM('[1]INST MPAL P VIVIENDA'!F4:H4)</f>
        <v>133261.92000000001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4">
        <f t="shared" si="1"/>
        <v>133261.92000000001</v>
      </c>
      <c r="L19" s="62"/>
      <c r="M19" s="44"/>
      <c r="N19" s="67"/>
      <c r="O19" s="67"/>
      <c r="P19" s="66"/>
      <c r="Q19" s="31"/>
      <c r="S19" s="31"/>
    </row>
    <row r="20" spans="1:19" ht="15" customHeight="1" x14ac:dyDescent="0.2">
      <c r="A20" s="9"/>
      <c r="B20" s="10"/>
      <c r="C20" s="11" t="s">
        <v>29</v>
      </c>
      <c r="D20" s="12">
        <f>SUM('[1]INST MPAL DE LA JUVENTUD'!F4:H4)</f>
        <v>133261.92000000001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4">
        <f t="shared" si="1"/>
        <v>133261.92000000001</v>
      </c>
      <c r="L20" s="62"/>
      <c r="M20" s="44"/>
      <c r="N20" s="67"/>
      <c r="O20" s="67"/>
      <c r="P20" s="66"/>
      <c r="Q20" s="31"/>
      <c r="S20" s="31"/>
    </row>
    <row r="21" spans="1:19" ht="15" customHeight="1" x14ac:dyDescent="0.2">
      <c r="A21" s="4">
        <v>60000</v>
      </c>
      <c r="B21" s="5" t="s">
        <v>30</v>
      </c>
      <c r="C21" s="5"/>
      <c r="D21" s="6">
        <f>SUM(D22:D22)</f>
        <v>6903484.7459999993</v>
      </c>
      <c r="E21" s="6">
        <f>SUM(E22:E22)</f>
        <v>243850</v>
      </c>
      <c r="F21" s="6">
        <f>SUM(F22:F22)</f>
        <v>2378250</v>
      </c>
      <c r="G21" s="6"/>
      <c r="H21" s="6">
        <f>SUM(H22:H22)</f>
        <v>14000</v>
      </c>
      <c r="I21" s="6"/>
      <c r="J21" s="6"/>
      <c r="K21" s="6">
        <f>SUM(K22:K22)</f>
        <v>9539584.7459999993</v>
      </c>
      <c r="L21" s="62"/>
      <c r="M21" s="44"/>
      <c r="N21" s="67"/>
      <c r="O21" s="67"/>
      <c r="P21" s="66"/>
      <c r="Q21" s="31"/>
      <c r="S21" s="31"/>
    </row>
    <row r="22" spans="1:19" ht="15" customHeight="1" x14ac:dyDescent="0.2">
      <c r="A22" s="9"/>
      <c r="B22" s="10"/>
      <c r="C22" s="10" t="s">
        <v>31</v>
      </c>
      <c r="D22" s="12">
        <f>+[1]SECRETARIAok!F4</f>
        <v>6903484.7459999993</v>
      </c>
      <c r="E22" s="12">
        <f>+[1]SECRETARIAok!F5</f>
        <v>243850</v>
      </c>
      <c r="F22" s="12">
        <f>+[1]SECRETARIAok!F6</f>
        <v>2378250</v>
      </c>
      <c r="G22" s="13">
        <v>0</v>
      </c>
      <c r="H22" s="12">
        <f>+[1]SECRETARIAok!F7</f>
        <v>14000</v>
      </c>
      <c r="I22" s="13">
        <v>0</v>
      </c>
      <c r="J22" s="13">
        <v>0</v>
      </c>
      <c r="K22" s="14">
        <f>SUM(D22:J22)</f>
        <v>9539584.7459999993</v>
      </c>
      <c r="L22" s="62"/>
      <c r="M22" s="44"/>
      <c r="N22" s="67"/>
      <c r="O22" s="67"/>
      <c r="P22" s="66"/>
      <c r="Q22" s="31"/>
      <c r="S22" s="31"/>
    </row>
    <row r="23" spans="1:19" ht="15" customHeight="1" x14ac:dyDescent="0.2">
      <c r="A23" s="4">
        <v>80000</v>
      </c>
      <c r="B23" s="56" t="s">
        <v>32</v>
      </c>
      <c r="C23" s="57"/>
      <c r="D23" s="6">
        <f>SUM(D24:D25)</f>
        <v>8421933.0119999982</v>
      </c>
      <c r="E23" s="6">
        <f>SUM(E24:E25)</f>
        <v>1424973.4</v>
      </c>
      <c r="F23" s="6">
        <f>SUM(F24:F25)</f>
        <v>102500</v>
      </c>
      <c r="G23" s="6"/>
      <c r="H23" s="6">
        <f>SUM(H24:H25)</f>
        <v>9000</v>
      </c>
      <c r="I23" s="6"/>
      <c r="J23" s="6"/>
      <c r="K23" s="6">
        <f>SUM(K24:K25)</f>
        <v>9958406.4120000005</v>
      </c>
      <c r="L23" s="63">
        <f>SUM(K3+K6+K9+K12+K14+K21+K23)</f>
        <v>147974461.01199999</v>
      </c>
      <c r="M23" s="44"/>
      <c r="N23" s="67"/>
      <c r="O23" s="67"/>
      <c r="P23" s="66">
        <f>+L23*100/K32</f>
        <v>69.493944666485902</v>
      </c>
      <c r="Q23" s="31"/>
      <c r="S23" s="31"/>
    </row>
    <row r="24" spans="1:19" ht="15" customHeight="1" x14ac:dyDescent="0.2">
      <c r="A24" s="9"/>
      <c r="B24" s="10"/>
      <c r="C24" s="11" t="s">
        <v>33</v>
      </c>
      <c r="D24" s="12">
        <f>+[1]INFRAESTRUCTURAok!F4</f>
        <v>5684374.2959999992</v>
      </c>
      <c r="E24" s="12">
        <f>+[1]INFRAESTRUCTURAok!F5</f>
        <v>406473.39999999997</v>
      </c>
      <c r="F24" s="12">
        <f>+[1]INFRAESTRUCTURAok!F6</f>
        <v>68300</v>
      </c>
      <c r="G24" s="13">
        <v>0</v>
      </c>
      <c r="H24" s="12">
        <f>+[1]INFRAESTRUCTURAok!F7</f>
        <v>5000</v>
      </c>
      <c r="I24" s="13">
        <v>0</v>
      </c>
      <c r="J24" s="13">
        <v>0</v>
      </c>
      <c r="K24" s="14">
        <f>SUM(D24:J24)</f>
        <v>6164147.6959999995</v>
      </c>
      <c r="L24" s="62"/>
      <c r="M24" s="44"/>
      <c r="N24" s="67"/>
      <c r="O24" s="67"/>
      <c r="P24" s="66"/>
      <c r="Q24" s="31"/>
      <c r="S24" s="31"/>
    </row>
    <row r="25" spans="1:19" ht="15" customHeight="1" x14ac:dyDescent="0.2">
      <c r="A25" s="9"/>
      <c r="B25" s="10"/>
      <c r="C25" s="11" t="s">
        <v>34</v>
      </c>
      <c r="D25" s="12">
        <f>+'[1]DESARROLLO SUSTENTABLEOK'!F4</f>
        <v>2737558.716</v>
      </c>
      <c r="E25" s="12">
        <f>+'[1]DESARROLLO SUSTENTABLEOK'!F5</f>
        <v>1018500</v>
      </c>
      <c r="F25" s="12">
        <f>+'[1]DESARROLLO SUSTENTABLEOK'!F6</f>
        <v>34200</v>
      </c>
      <c r="G25" s="13">
        <v>0</v>
      </c>
      <c r="H25" s="12">
        <f>+'[1]DESARROLLO SUSTENTABLEOK'!F7</f>
        <v>4000</v>
      </c>
      <c r="I25" s="13">
        <v>0</v>
      </c>
      <c r="J25" s="13">
        <v>0</v>
      </c>
      <c r="K25" s="14">
        <f>SUM(D25:J25)</f>
        <v>3794258.716</v>
      </c>
      <c r="L25" s="62"/>
      <c r="M25" s="44"/>
      <c r="N25" s="67"/>
      <c r="O25" s="67"/>
      <c r="P25" s="66"/>
      <c r="Q25" s="31"/>
      <c r="S25" s="31"/>
    </row>
    <row r="26" spans="1:19" ht="15" customHeight="1" x14ac:dyDescent="0.2">
      <c r="A26" s="37"/>
      <c r="B26" s="55" t="s">
        <v>18</v>
      </c>
      <c r="C26" s="59"/>
      <c r="D26" s="39">
        <f>+D27</f>
        <v>25332112.800000001</v>
      </c>
      <c r="E26" s="39">
        <f>+E27</f>
        <v>3804282.05</v>
      </c>
      <c r="F26" s="39">
        <f>+F27</f>
        <v>400000</v>
      </c>
      <c r="G26" s="40"/>
      <c r="H26" s="39">
        <f>+H27</f>
        <v>2128746.15</v>
      </c>
      <c r="I26" s="40"/>
      <c r="J26" s="40"/>
      <c r="K26" s="40">
        <f>+K27</f>
        <v>31665141</v>
      </c>
      <c r="M26" s="39">
        <f>+K26</f>
        <v>31665141</v>
      </c>
      <c r="N26" s="67"/>
      <c r="O26" s="67"/>
      <c r="P26" s="66">
        <f>+M26*100/K32</f>
        <v>14.871049649114935</v>
      </c>
      <c r="Q26" s="31"/>
      <c r="S26" s="31"/>
    </row>
    <row r="27" spans="1:19" ht="15" customHeight="1" x14ac:dyDescent="0.2">
      <c r="A27" s="9"/>
      <c r="B27" s="10"/>
      <c r="C27" s="11" t="s">
        <v>59</v>
      </c>
      <c r="D27" s="12">
        <v>25332112.800000001</v>
      </c>
      <c r="E27" s="12">
        <v>3804282.05</v>
      </c>
      <c r="F27" s="12">
        <v>400000</v>
      </c>
      <c r="G27" s="13"/>
      <c r="H27" s="12">
        <v>2128746.15</v>
      </c>
      <c r="I27" s="13"/>
      <c r="J27" s="13"/>
      <c r="K27" s="14">
        <f>SUM(D27:J27)</f>
        <v>31665141</v>
      </c>
      <c r="L27" s="62"/>
      <c r="M27" s="44"/>
      <c r="N27" s="67"/>
      <c r="O27" s="67"/>
      <c r="P27" s="66"/>
      <c r="Q27" s="31"/>
      <c r="S27" s="31"/>
    </row>
    <row r="28" spans="1:19" ht="15" customHeight="1" x14ac:dyDescent="0.2">
      <c r="A28" s="37"/>
      <c r="B28" s="58" t="s">
        <v>57</v>
      </c>
      <c r="C28" s="59"/>
      <c r="D28" s="39"/>
      <c r="E28" s="39"/>
      <c r="F28" s="39"/>
      <c r="G28" s="40"/>
      <c r="H28" s="39"/>
      <c r="I28" s="40">
        <f>+I29</f>
        <v>22791843.629999999</v>
      </c>
      <c r="J28" s="40"/>
      <c r="K28" s="40">
        <f>+K29</f>
        <v>22791843.629999999</v>
      </c>
      <c r="M28" s="44"/>
      <c r="N28" s="39">
        <f>+K28</f>
        <v>22791843.629999999</v>
      </c>
      <c r="O28" s="67"/>
      <c r="P28" s="66">
        <f>+N28*100/K32</f>
        <v>10.70384111716395</v>
      </c>
      <c r="Q28" s="31"/>
      <c r="S28" s="31"/>
    </row>
    <row r="29" spans="1:19" ht="15" customHeight="1" x14ac:dyDescent="0.2">
      <c r="A29" s="9"/>
      <c r="B29" s="10"/>
      <c r="C29" s="11" t="s">
        <v>57</v>
      </c>
      <c r="D29" s="12"/>
      <c r="E29" s="12"/>
      <c r="F29" s="12"/>
      <c r="G29" s="13"/>
      <c r="H29" s="12"/>
      <c r="I29" s="13">
        <v>22791843.629999999</v>
      </c>
      <c r="J29" s="13"/>
      <c r="K29" s="14">
        <f>SUM(D29:J29)</f>
        <v>22791843.629999999</v>
      </c>
      <c r="L29" s="62"/>
      <c r="M29" s="44"/>
      <c r="N29" s="67"/>
      <c r="O29" s="67"/>
      <c r="P29" s="66"/>
      <c r="Q29" s="31"/>
      <c r="S29" s="31"/>
    </row>
    <row r="30" spans="1:19" ht="15" customHeight="1" x14ac:dyDescent="0.2">
      <c r="A30" s="37"/>
      <c r="B30" s="58" t="s">
        <v>58</v>
      </c>
      <c r="C30" s="59"/>
      <c r="D30" s="39"/>
      <c r="E30" s="39"/>
      <c r="F30" s="39"/>
      <c r="G30" s="40"/>
      <c r="H30" s="39"/>
      <c r="I30" s="40"/>
      <c r="J30" s="40">
        <f>+J31</f>
        <v>10500000</v>
      </c>
      <c r="K30" s="40">
        <f>+K31</f>
        <v>10500000</v>
      </c>
      <c r="M30" s="44"/>
      <c r="N30" s="67"/>
      <c r="O30" s="39">
        <f>+K30</f>
        <v>10500000</v>
      </c>
      <c r="P30" s="66">
        <f>+O30*100/K32</f>
        <v>4.9311645672352071</v>
      </c>
      <c r="Q30" s="31"/>
      <c r="S30" s="31"/>
    </row>
    <row r="31" spans="1:19" ht="15" customHeight="1" x14ac:dyDescent="0.2">
      <c r="A31" s="9"/>
      <c r="B31" s="10"/>
      <c r="C31" s="11" t="s">
        <v>58</v>
      </c>
      <c r="D31" s="12"/>
      <c r="E31" s="12"/>
      <c r="F31" s="12"/>
      <c r="G31" s="13"/>
      <c r="H31" s="12"/>
      <c r="I31" s="13"/>
      <c r="J31" s="13">
        <v>10500000</v>
      </c>
      <c r="K31" s="14">
        <f>SUM(D31:J31)</f>
        <v>10500000</v>
      </c>
      <c r="L31" s="62"/>
      <c r="M31" s="44"/>
      <c r="N31" s="67"/>
      <c r="O31" s="67"/>
      <c r="P31" s="66"/>
      <c r="Q31" s="31"/>
      <c r="S31" s="31"/>
    </row>
    <row r="32" spans="1:19" ht="15" customHeight="1" x14ac:dyDescent="0.2">
      <c r="A32" s="45" t="s">
        <v>35</v>
      </c>
      <c r="B32" s="46"/>
      <c r="C32" s="47"/>
      <c r="D32" s="48">
        <f>D3+D6+D9+D12+D14+D21+D23+D26</f>
        <v>114768650.242</v>
      </c>
      <c r="E32" s="48">
        <f>E3+E6+E9+E12+E14+E21+E23+E26</f>
        <v>12392188.739999998</v>
      </c>
      <c r="F32" s="48">
        <f>F3+F6+F9+F12+F14+F21+F23+F26</f>
        <v>13500150</v>
      </c>
      <c r="G32" s="48">
        <f>G3+G6+G9+G12+G14+G21+G23</f>
        <v>36760966.879999988</v>
      </c>
      <c r="H32" s="48">
        <f>H3+H6+H9+H12+H14+H21+H23+H26</f>
        <v>2217646.15</v>
      </c>
      <c r="I32" s="48">
        <f>I3+I6+I9+I12+I14+I21+I23+I29</f>
        <v>22791843.629999999</v>
      </c>
      <c r="J32" s="48">
        <f>J3+J6+J9+J12+J14+J21+J23+J31</f>
        <v>10500000</v>
      </c>
      <c r="K32" s="48">
        <f>K3+K6+K9+K12+K14+K21+K23+K29+K31+K26</f>
        <v>212931445.64199999</v>
      </c>
      <c r="L32" s="64"/>
      <c r="M32" s="48"/>
      <c r="N32" s="68"/>
      <c r="O32" s="68"/>
      <c r="P32" s="69">
        <f>SUM(P23:P31)</f>
        <v>100</v>
      </c>
      <c r="Q32" s="31"/>
    </row>
    <row r="33" spans="4:21" s="21" customFormat="1" ht="15" customHeight="1" x14ac:dyDescent="0.2">
      <c r="D33" s="22"/>
      <c r="E33" s="22"/>
      <c r="F33" s="22"/>
      <c r="G33" s="22"/>
      <c r="H33" s="22"/>
      <c r="I33" s="22"/>
      <c r="J33" s="18"/>
      <c r="K33" s="23"/>
      <c r="L33" s="32"/>
      <c r="M33" s="32"/>
      <c r="N33" s="33"/>
      <c r="O33" s="33"/>
      <c r="P33" s="25"/>
      <c r="Q33" s="34"/>
      <c r="R33" s="35"/>
      <c r="S33" s="34"/>
      <c r="T33" s="34"/>
      <c r="U33" s="34"/>
    </row>
    <row r="34" spans="4:21" s="21" customFormat="1" ht="15" customHeight="1" x14ac:dyDescent="0.2">
      <c r="D34" s="22"/>
      <c r="E34" s="22"/>
      <c r="F34" s="22"/>
      <c r="G34" s="22"/>
      <c r="H34" s="22"/>
      <c r="I34" s="22"/>
      <c r="J34" s="22"/>
      <c r="K34" s="23">
        <v>212931445.63999999</v>
      </c>
      <c r="L34" s="32"/>
      <c r="M34" s="32"/>
      <c r="N34" s="33"/>
      <c r="O34" s="33"/>
      <c r="P34" s="25"/>
      <c r="Q34" s="34"/>
      <c r="R34" s="35"/>
      <c r="S34" s="34"/>
      <c r="T34" s="34"/>
      <c r="U34" s="34"/>
    </row>
    <row r="35" spans="4:21" s="21" customFormat="1" ht="15" customHeight="1" x14ac:dyDescent="0.2">
      <c r="D35" s="22"/>
      <c r="E35" s="22"/>
      <c r="F35" s="22"/>
      <c r="G35" s="22"/>
      <c r="H35" s="22"/>
      <c r="I35" s="22"/>
      <c r="J35" s="24"/>
      <c r="K35" s="23">
        <f>+K32-K34</f>
        <v>2.0000040531158447E-3</v>
      </c>
      <c r="L35" s="32"/>
      <c r="M35" s="32"/>
      <c r="N35" s="33"/>
      <c r="O35" s="33"/>
      <c r="P35" s="25"/>
      <c r="Q35" s="32"/>
      <c r="R35" s="35"/>
      <c r="S35" s="34"/>
      <c r="T35" s="34"/>
      <c r="U35" s="34"/>
    </row>
    <row r="36" spans="4:21" s="21" customFormat="1" ht="15" customHeight="1" x14ac:dyDescent="0.2">
      <c r="D36" s="26"/>
      <c r="E36" s="26"/>
      <c r="F36" s="26"/>
      <c r="G36" s="26"/>
      <c r="H36" s="20"/>
      <c r="I36" s="22"/>
      <c r="J36" s="24"/>
      <c r="K36" s="23"/>
      <c r="L36" s="32"/>
      <c r="M36" s="32"/>
      <c r="N36" s="33"/>
      <c r="O36" s="33"/>
      <c r="P36" s="25"/>
      <c r="Q36" s="32"/>
      <c r="R36" s="35"/>
      <c r="S36" s="34"/>
      <c r="T36" s="34"/>
      <c r="U36" s="34"/>
    </row>
    <row r="37" spans="4:21" s="21" customFormat="1" ht="15" customHeight="1" x14ac:dyDescent="0.2">
      <c r="D37" s="20"/>
      <c r="E37" s="20"/>
      <c r="F37" s="20"/>
      <c r="G37" s="20"/>
      <c r="H37" s="20"/>
      <c r="I37" s="20"/>
      <c r="J37" s="24"/>
      <c r="K37" s="20"/>
      <c r="L37" s="32"/>
      <c r="M37" s="32"/>
      <c r="N37" s="34"/>
      <c r="O37" s="34"/>
      <c r="P37" s="25"/>
      <c r="Q37" s="34"/>
      <c r="R37" s="34"/>
      <c r="S37" s="34"/>
      <c r="T37" s="34"/>
      <c r="U37" s="34"/>
    </row>
    <row r="38" spans="4:21" s="21" customFormat="1" ht="15" customHeight="1" x14ac:dyDescent="0.2">
      <c r="D38" s="20"/>
      <c r="E38" s="20"/>
      <c r="F38" s="20"/>
      <c r="G38" s="20"/>
      <c r="H38" s="20"/>
      <c r="I38" s="20"/>
      <c r="J38" s="24"/>
      <c r="K38" s="20"/>
      <c r="L38" s="32"/>
      <c r="M38" s="32"/>
      <c r="N38" s="25"/>
      <c r="O38" s="25"/>
      <c r="P38" s="25"/>
      <c r="Q38" s="34"/>
      <c r="R38" s="34"/>
      <c r="S38" s="34"/>
      <c r="T38" s="34"/>
      <c r="U38" s="34"/>
    </row>
    <row r="39" spans="4:21" s="21" customFormat="1" ht="15" customHeight="1" x14ac:dyDescent="0.2">
      <c r="D39" s="20"/>
      <c r="E39" s="20"/>
      <c r="F39" s="20"/>
      <c r="G39" s="20"/>
      <c r="H39" s="20"/>
      <c r="I39" s="20"/>
      <c r="J39" s="20"/>
      <c r="K39" s="20"/>
      <c r="L39" s="32"/>
      <c r="M39" s="32"/>
      <c r="N39" s="34"/>
      <c r="O39" s="34"/>
      <c r="P39" s="25"/>
      <c r="Q39" s="34"/>
      <c r="R39" s="34"/>
      <c r="S39" s="34"/>
      <c r="T39" s="34"/>
      <c r="U39" s="34"/>
    </row>
    <row r="40" spans="4:21" s="21" customFormat="1" ht="15" customHeight="1" x14ac:dyDescent="0.2">
      <c r="D40" s="20"/>
      <c r="E40" s="20"/>
      <c r="F40" s="20"/>
      <c r="G40" s="20"/>
      <c r="H40" s="20"/>
      <c r="I40" s="20"/>
      <c r="J40" s="20"/>
      <c r="K40" s="20"/>
      <c r="L40" s="32"/>
      <c r="M40" s="32"/>
      <c r="N40" s="34"/>
      <c r="O40" s="34"/>
      <c r="P40" s="25"/>
      <c r="Q40" s="34"/>
      <c r="R40" s="34"/>
      <c r="S40" s="34"/>
      <c r="T40" s="34"/>
      <c r="U40" s="34"/>
    </row>
    <row r="41" spans="4:21" s="21" customFormat="1" ht="15" customHeight="1" x14ac:dyDescent="0.2">
      <c r="D41" s="20"/>
      <c r="E41" s="20"/>
      <c r="F41" s="20"/>
      <c r="G41" s="20"/>
      <c r="H41" s="20"/>
      <c r="I41" s="20"/>
      <c r="J41" s="20"/>
      <c r="K41" s="20"/>
      <c r="L41" s="32"/>
      <c r="M41" s="32"/>
      <c r="N41" s="34"/>
      <c r="O41" s="34"/>
      <c r="P41" s="25"/>
      <c r="Q41" s="34"/>
      <c r="R41" s="34"/>
      <c r="S41" s="35"/>
      <c r="T41" s="34"/>
      <c r="U41" s="34"/>
    </row>
    <row r="42" spans="4:21" s="21" customFormat="1" ht="15" customHeight="1" x14ac:dyDescent="0.2">
      <c r="D42" s="20"/>
      <c r="E42" s="20"/>
      <c r="F42" s="20"/>
      <c r="G42" s="20"/>
      <c r="H42" s="20"/>
      <c r="I42" s="20"/>
      <c r="J42" s="20"/>
      <c r="K42" s="20"/>
      <c r="L42" s="32"/>
      <c r="M42" s="32"/>
      <c r="N42" s="34"/>
      <c r="O42" s="34"/>
      <c r="P42" s="25"/>
      <c r="Q42" s="34"/>
      <c r="R42" s="34"/>
      <c r="S42" s="34"/>
      <c r="T42" s="34"/>
      <c r="U42" s="34"/>
    </row>
    <row r="43" spans="4:21" s="21" customFormat="1" ht="15" customHeight="1" x14ac:dyDescent="0.2">
      <c r="D43" s="20"/>
      <c r="E43" s="20"/>
      <c r="F43" s="20"/>
      <c r="G43" s="20"/>
      <c r="H43" s="20"/>
      <c r="I43" s="20"/>
      <c r="J43" s="20"/>
      <c r="K43" s="20"/>
      <c r="L43" s="32"/>
      <c r="M43" s="32"/>
      <c r="N43" s="34"/>
      <c r="O43" s="34"/>
      <c r="P43" s="25"/>
      <c r="Q43" s="34"/>
      <c r="R43" s="34"/>
      <c r="S43" s="34"/>
      <c r="T43" s="34"/>
      <c r="U43" s="34"/>
    </row>
    <row r="44" spans="4:21" s="21" customFormat="1" ht="15" customHeight="1" x14ac:dyDescent="0.2">
      <c r="D44" s="20"/>
      <c r="E44" s="20"/>
      <c r="F44" s="20"/>
      <c r="G44" s="20"/>
      <c r="H44" s="20"/>
      <c r="I44" s="20"/>
      <c r="J44" s="20"/>
      <c r="K44" s="20"/>
      <c r="L44" s="32"/>
      <c r="M44" s="32"/>
      <c r="N44" s="34"/>
      <c r="O44" s="34"/>
      <c r="P44" s="25"/>
      <c r="Q44" s="34"/>
      <c r="R44" s="34"/>
      <c r="S44" s="34"/>
      <c r="T44" s="34"/>
      <c r="U44" s="34"/>
    </row>
    <row r="45" spans="4:21" s="21" customFormat="1" ht="15" customHeight="1" x14ac:dyDescent="0.2">
      <c r="D45" s="20"/>
      <c r="E45" s="20"/>
      <c r="F45" s="20"/>
      <c r="G45" s="20"/>
      <c r="H45" s="20"/>
      <c r="I45" s="20"/>
      <c r="J45" s="20"/>
      <c r="K45" s="20"/>
      <c r="L45" s="32"/>
      <c r="M45" s="32"/>
      <c r="N45" s="34"/>
      <c r="O45" s="34"/>
      <c r="P45" s="25"/>
      <c r="Q45" s="34"/>
      <c r="R45" s="34"/>
      <c r="S45" s="34"/>
      <c r="T45" s="34"/>
      <c r="U45" s="34"/>
    </row>
    <row r="46" spans="4:21" s="21" customFormat="1" ht="15" customHeight="1" x14ac:dyDescent="0.2">
      <c r="D46" s="20"/>
      <c r="E46" s="20"/>
      <c r="F46" s="20"/>
      <c r="G46" s="20"/>
      <c r="H46" s="20"/>
      <c r="I46" s="20"/>
      <c r="J46" s="20"/>
      <c r="K46" s="20"/>
      <c r="L46" s="32"/>
      <c r="M46" s="32"/>
      <c r="N46" s="34"/>
      <c r="O46" s="34"/>
      <c r="P46" s="25"/>
      <c r="Q46" s="34"/>
      <c r="R46" s="34"/>
      <c r="S46" s="34"/>
      <c r="T46" s="34"/>
      <c r="U46" s="34"/>
    </row>
    <row r="47" spans="4:21" s="21" customFormat="1" ht="15" customHeight="1" x14ac:dyDescent="0.2">
      <c r="D47" s="20"/>
      <c r="E47" s="20"/>
      <c r="F47" s="20"/>
      <c r="G47" s="20"/>
      <c r="H47" s="20"/>
      <c r="I47" s="20"/>
      <c r="J47" s="20"/>
      <c r="K47" s="20"/>
      <c r="L47" s="32"/>
      <c r="M47" s="32"/>
      <c r="N47" s="34"/>
      <c r="O47" s="34"/>
      <c r="P47" s="25"/>
      <c r="Q47" s="34"/>
      <c r="R47" s="34"/>
      <c r="S47" s="34"/>
      <c r="T47" s="34"/>
      <c r="U47" s="34"/>
    </row>
    <row r="48" spans="4:21" s="21" customFormat="1" ht="15" customHeight="1" x14ac:dyDescent="0.2">
      <c r="D48" s="20"/>
      <c r="E48" s="20"/>
      <c r="F48" s="20"/>
      <c r="G48" s="20"/>
      <c r="H48" s="20"/>
      <c r="I48" s="20"/>
      <c r="J48" s="20"/>
      <c r="K48" s="20"/>
      <c r="L48" s="32"/>
      <c r="M48" s="32"/>
      <c r="N48" s="34"/>
      <c r="O48" s="34"/>
      <c r="P48" s="25"/>
      <c r="Q48" s="34"/>
      <c r="R48" s="34"/>
      <c r="S48" s="34"/>
      <c r="T48" s="34"/>
      <c r="U48" s="34"/>
    </row>
    <row r="49" spans="3:6" ht="15" customHeight="1" x14ac:dyDescent="0.2"/>
    <row r="50" spans="3:6" ht="15" customHeight="1" x14ac:dyDescent="0.2">
      <c r="C50" s="2" t="s">
        <v>37</v>
      </c>
      <c r="D50" s="1">
        <f>SUM('[1]1'!I16+'[1]1'!I19+'[1]1'!I21)</f>
        <v>0</v>
      </c>
      <c r="E50" s="1">
        <f>+D50</f>
        <v>0</v>
      </c>
      <c r="F50" s="1">
        <f>SUM(D50-E50)</f>
        <v>0</v>
      </c>
    </row>
    <row r="51" spans="3:6" ht="15" customHeight="1" x14ac:dyDescent="0.2">
      <c r="C51" s="2" t="s">
        <v>38</v>
      </c>
      <c r="D51" s="1">
        <f>SUM([2]CONFIANZA!$K$62)+[2]CONFIANZA!$K$45</f>
        <v>21014611.426000006</v>
      </c>
      <c r="E51" s="1">
        <f>SUM(D4)</f>
        <v>21014611.425999999</v>
      </c>
      <c r="F51" s="1">
        <f>SUM(D51-E51)</f>
        <v>7.4505805969238281E-9</v>
      </c>
    </row>
    <row r="52" spans="3:6" ht="15" customHeight="1" x14ac:dyDescent="0.2">
      <c r="C52" s="2" t="s">
        <v>39</v>
      </c>
      <c r="D52" s="1">
        <f>SUM(+[2]SINDICATO!$L$52+[2]CONFIANZA!$K$141)+[2]ART.06!$L$9</f>
        <v>10434538.272000002</v>
      </c>
      <c r="E52" s="1">
        <f>SUM(D7)</f>
        <v>10434538.271999998</v>
      </c>
      <c r="F52" s="1">
        <f t="shared" ref="F52:F65" si="2">SUM(D52-E52)</f>
        <v>3.7252902984619141E-9</v>
      </c>
    </row>
    <row r="53" spans="3:6" ht="15" customHeight="1" x14ac:dyDescent="0.2">
      <c r="C53" s="2" t="s">
        <v>40</v>
      </c>
      <c r="D53" s="1">
        <f>SUM([2]SINDICATO!$L$162+[2]CONFIANZA!$K$352)</f>
        <v>3013900.0979999998</v>
      </c>
      <c r="E53" s="1">
        <f>SUM(D8)</f>
        <v>3013900.0979999998</v>
      </c>
      <c r="F53" s="1">
        <f t="shared" si="2"/>
        <v>0</v>
      </c>
    </row>
    <row r="54" spans="3:6" ht="15" customHeight="1" x14ac:dyDescent="0.2">
      <c r="C54" s="2" t="s">
        <v>36</v>
      </c>
      <c r="D54" s="1">
        <f>SUM([2]SINDICATO!$L$138)</f>
        <v>147818.196</v>
      </c>
      <c r="E54" s="1">
        <f>SUM(D10)</f>
        <v>147818.196</v>
      </c>
      <c r="F54" s="1">
        <f t="shared" si="2"/>
        <v>0</v>
      </c>
    </row>
    <row r="55" spans="3:6" ht="15" customHeight="1" x14ac:dyDescent="0.2">
      <c r="C55" s="2" t="s">
        <v>41</v>
      </c>
      <c r="D55" s="1">
        <f>SUM(+[2]SINDICATO!$L$96+[2]CONFIANZA!$K$235)+[2]ART.06!$L$19+[2]ART.06!$L$20</f>
        <v>18174213.875999991</v>
      </c>
      <c r="E55" s="1">
        <f>SUM(D13)</f>
        <v>18174213.876000009</v>
      </c>
      <c r="F55" s="1">
        <f t="shared" si="2"/>
        <v>-1.862645149230957E-8</v>
      </c>
    </row>
    <row r="56" spans="3:6" ht="15" customHeight="1" x14ac:dyDescent="0.2">
      <c r="C56" s="2" t="s">
        <v>42</v>
      </c>
      <c r="D56" s="1">
        <f>SUM(+[2]SINDICATO!$L$151+[2]CONFIANZA!$K$331)+[2]ART.06!$L$30</f>
        <v>5289266.2080000006</v>
      </c>
      <c r="E56" s="1">
        <f t="shared" ref="E56" si="3">SUM(D15)</f>
        <v>5289266.2079999987</v>
      </c>
      <c r="F56" s="1">
        <f t="shared" si="2"/>
        <v>1.862645149230957E-9</v>
      </c>
    </row>
    <row r="57" spans="3:6" ht="15" customHeight="1" x14ac:dyDescent="0.2">
      <c r="C57" s="2" t="s">
        <v>43</v>
      </c>
      <c r="E57" s="1">
        <f>SUM(D11)</f>
        <v>0</v>
      </c>
      <c r="F57" s="1">
        <f t="shared" si="2"/>
        <v>0</v>
      </c>
    </row>
    <row r="58" spans="3:6" ht="15" customHeight="1" x14ac:dyDescent="0.2">
      <c r="C58" s="2" t="s">
        <v>44</v>
      </c>
      <c r="D58" s="1">
        <f>SUM([2]CONFIANZA!$K$433)</f>
        <v>694072.21800000011</v>
      </c>
      <c r="E58" s="1">
        <f>SUM(D16)</f>
        <v>694072.21800000011</v>
      </c>
      <c r="F58" s="1">
        <f t="shared" si="2"/>
        <v>0</v>
      </c>
    </row>
    <row r="59" spans="3:6" ht="15" customHeight="1" x14ac:dyDescent="0.2">
      <c r="C59" s="2" t="s">
        <v>45</v>
      </c>
      <c r="D59" s="1">
        <f>SUM([2]CONFIANZA!$K$385)</f>
        <v>133261.92000000001</v>
      </c>
      <c r="E59" s="1">
        <f>SUM(D17)</f>
        <v>133261.92000000001</v>
      </c>
      <c r="F59" s="1">
        <f t="shared" si="2"/>
        <v>0</v>
      </c>
    </row>
    <row r="60" spans="3:6" ht="15" customHeight="1" x14ac:dyDescent="0.2">
      <c r="C60" s="2" t="s">
        <v>46</v>
      </c>
      <c r="D60" s="1">
        <f>SUM([2]CONFIANZA!$K$396)</f>
        <v>133261.92000000001</v>
      </c>
      <c r="E60" s="1">
        <f>SUM(D18)</f>
        <v>133261.92000000001</v>
      </c>
      <c r="F60" s="1">
        <f t="shared" si="2"/>
        <v>0</v>
      </c>
    </row>
    <row r="61" spans="3:6" ht="15" customHeight="1" x14ac:dyDescent="0.2">
      <c r="C61" s="2" t="s">
        <v>47</v>
      </c>
      <c r="D61" s="1">
        <f>SUM([2]CONFIANZA!$K$407)</f>
        <v>133261.92000000001</v>
      </c>
      <c r="E61" s="1">
        <f>SUM(D19)</f>
        <v>133261.92000000001</v>
      </c>
      <c r="F61" s="1">
        <f t="shared" si="2"/>
        <v>0</v>
      </c>
    </row>
    <row r="62" spans="3:6" ht="15" customHeight="1" x14ac:dyDescent="0.2">
      <c r="C62" s="2" t="s">
        <v>48</v>
      </c>
      <c r="D62" s="1">
        <f>SUM([2]CONFIANZA!$K$418)</f>
        <v>133261.92000000001</v>
      </c>
      <c r="E62" s="1">
        <f>SUM(D20)</f>
        <v>133261.92000000001</v>
      </c>
      <c r="F62" s="1">
        <f t="shared" si="2"/>
        <v>0</v>
      </c>
    </row>
    <row r="63" spans="3:6" ht="15" customHeight="1" x14ac:dyDescent="0.2">
      <c r="C63" s="2" t="s">
        <v>49</v>
      </c>
      <c r="D63" s="1">
        <f>SUM([2]SINDICATO!$L$27+[2]CONFIANZA!$K$91)</f>
        <v>6903484.7460000012</v>
      </c>
      <c r="E63" s="1">
        <f>SUM(D22)</f>
        <v>6903484.7459999993</v>
      </c>
      <c r="F63" s="1">
        <f t="shared" si="2"/>
        <v>1.862645149230957E-9</v>
      </c>
    </row>
    <row r="64" spans="3:6" ht="15" customHeight="1" x14ac:dyDescent="0.2">
      <c r="C64" s="2" t="s">
        <v>50</v>
      </c>
      <c r="D64" s="1">
        <f>SUM([2]SINDICATO!$L$115+[2]CONFIANZA!$K$278)</f>
        <v>5684374.2960000001</v>
      </c>
      <c r="E64" s="1">
        <f>SUM(D24)</f>
        <v>5684374.2959999992</v>
      </c>
      <c r="F64" s="1">
        <f t="shared" si="2"/>
        <v>9.3132257461547852E-10</v>
      </c>
    </row>
    <row r="65" spans="3:9" ht="15" customHeight="1" x14ac:dyDescent="0.2">
      <c r="C65" s="2" t="s">
        <v>51</v>
      </c>
      <c r="D65" s="1">
        <f>SUM([2]CONFIANZA!$K$298+[2]SINDICATO!$L$127)</f>
        <v>2737558.716</v>
      </c>
      <c r="E65" s="16">
        <f>SUM(D25)</f>
        <v>2737558.716</v>
      </c>
      <c r="F65" s="1">
        <f t="shared" si="2"/>
        <v>0</v>
      </c>
      <c r="G65" s="18" t="s">
        <v>52</v>
      </c>
      <c r="H65" s="18">
        <v>1562451.95</v>
      </c>
      <c r="I65" s="2"/>
    </row>
    <row r="66" spans="3:9" ht="15" customHeight="1" x14ac:dyDescent="0.2">
      <c r="E66" s="1">
        <f>SUM(E50:E65)</f>
        <v>74626885.732000023</v>
      </c>
      <c r="G66" s="18" t="s">
        <v>42</v>
      </c>
      <c r="H66" s="19">
        <v>4225010.74</v>
      </c>
      <c r="I66" s="15">
        <f>+H65+H66</f>
        <v>5787462.6900000004</v>
      </c>
    </row>
    <row r="67" spans="3:9" ht="15" customHeight="1" x14ac:dyDescent="0.2">
      <c r="G67" s="18"/>
      <c r="H67" s="2"/>
    </row>
    <row r="68" spans="3:9" ht="15" customHeight="1" x14ac:dyDescent="0.2">
      <c r="G68" s="10" t="s">
        <v>53</v>
      </c>
      <c r="H68" s="3">
        <v>1241834.6200000001</v>
      </c>
      <c r="I68" s="2"/>
    </row>
    <row r="69" spans="3:9" ht="15" customHeight="1" x14ac:dyDescent="0.2">
      <c r="G69" s="10" t="s">
        <v>54</v>
      </c>
      <c r="H69" s="3">
        <v>1732494.1</v>
      </c>
      <c r="I69" s="2"/>
    </row>
    <row r="70" spans="3:9" ht="15" customHeight="1" x14ac:dyDescent="0.2">
      <c r="G70" s="18" t="s">
        <v>55</v>
      </c>
      <c r="H70" s="19">
        <v>4580857.96</v>
      </c>
      <c r="I70" s="15">
        <f>SUM(H68:H70)</f>
        <v>7555186.6799999997</v>
      </c>
    </row>
    <row r="71" spans="3:9" ht="15" customHeight="1" x14ac:dyDescent="0.2"/>
  </sheetData>
  <mergeCells count="3">
    <mergeCell ref="A1:K1"/>
    <mergeCell ref="B23:C23"/>
    <mergeCell ref="A32:C3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Ali ZamoranoC</dc:creator>
  <cp:lastModifiedBy>Norma Ali ZamoranoC</cp:lastModifiedBy>
  <dcterms:created xsi:type="dcterms:W3CDTF">2026-10-08T21:52:56Z</dcterms:created>
  <dcterms:modified xsi:type="dcterms:W3CDTF">2026-10-09T17:35:29Z</dcterms:modified>
</cp:coreProperties>
</file>